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8_{2F9CC6BA-5366-4470-9121-0E99E1002FD4}" xr6:coauthVersionLast="47" xr6:coauthVersionMax="47" xr10:uidLastSave="{00000000-0000-0000-0000-000000000000}"/>
  <bookViews>
    <workbookView xWindow="28680" yWindow="-120" windowWidth="29040" windowHeight="1584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B29" i="1"/>
  <c r="H36" i="2"/>
  <c r="B36" i="2"/>
  <c r="B45" i="2"/>
  <c r="D56" i="2" l="1"/>
  <c r="B56" i="2"/>
  <c r="D58" i="2"/>
  <c r="B58" i="2"/>
  <c r="E36" i="2"/>
  <c r="B37" i="2"/>
  <c r="J33" i="1" l="1"/>
  <c r="B33" i="1"/>
  <c r="K23" i="1"/>
  <c r="B23" i="1"/>
  <c r="K24" i="1" l="1"/>
  <c r="B24" i="1"/>
  <c r="B71" i="2" l="1"/>
  <c r="H71" i="2"/>
  <c r="B21" i="1" l="1"/>
  <c r="B16" i="1"/>
  <c r="K16" i="1"/>
  <c r="B3" i="1" l="1"/>
  <c r="E42" i="1" l="1"/>
  <c r="B42" i="1"/>
  <c r="B32" i="1"/>
  <c r="F48" i="2" l="1"/>
  <c r="D32" i="1"/>
  <c r="E21" i="1"/>
  <c r="B35" i="2"/>
  <c r="B28" i="2"/>
  <c r="B29" i="2"/>
  <c r="B31" i="1" l="1"/>
  <c r="D38" i="2"/>
  <c r="B38" i="2"/>
  <c r="D43" i="2"/>
  <c r="B43" i="2"/>
  <c r="D24" i="2"/>
  <c r="B24" i="2"/>
  <c r="H23" i="2"/>
  <c r="B23" i="2"/>
  <c r="B19" i="2" l="1"/>
  <c r="D27" i="2"/>
  <c r="B27" i="2"/>
  <c r="D18" i="2"/>
  <c r="B18" i="2"/>
  <c r="B16" i="2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1" i="2"/>
  <c r="B61" i="2"/>
  <c r="B62" i="2" s="1"/>
  <c r="B34" i="2"/>
  <c r="B15" i="2"/>
  <c r="B73" i="2"/>
  <c r="B74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7" i="2"/>
  <c r="E24" i="2"/>
  <c r="E48" i="2" s="1"/>
  <c r="D36" i="2"/>
  <c r="D48" i="2" s="1"/>
  <c r="L29" i="1" l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<sst xmlns="http://schemas.openxmlformats.org/spreadsheetml/2006/main" count="263" uniqueCount="203">
  <si>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</si>
  <si>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</si>
  <si>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</si>
  <si>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</si>
  <si>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</si>
  <si>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</si>
  <si>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</si>
  <si>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</si>
  <si>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</si>
  <si>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</si>
  <si>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</si>
  <si>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</si>
  <si>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</si>
  <si>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</si>
  <si>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</si>
  <si>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</si>
  <si>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</si>
  <si>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</si>
  <si>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</si>
  <si>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</si>
  <si>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</si>
  <si>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</si>
  <si>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</si>
  <si>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</si>
  <si>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</si>
  <si>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</si>
  <si>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</si>
  <si>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</si>
  <si>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</si>
  <si>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</si>
  <si>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</si>
  <si>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</si>
  <si>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</si>
  <si>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</si>
  <si>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</si>
  <si>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</si>
  <si>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</si>
  <si>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</si>
  <si>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</si>
  <si>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</si>
  <si>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</si>
  <si>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</si>
  <si>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</si>
  <si>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</si>
  <si>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</si>
  <si>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</si>
  <si>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</si>
  <si>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</si>
  <si>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</si>
  <si>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</si>
  <si>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</si>
  <si>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</si>
  <si>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</si>
  <si>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</si>
  <si>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</si>
  <si>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</si>
  <si>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</si>
  <si>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</si>
  <si>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</si>
  <si>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</si>
  <si>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</si>
  <si>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</si>
  <si>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</si>
  <si>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</si>
  <si>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</si>
  <si>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</si>
  <si>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</si>
  <si>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</si>
  <si>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</si>
  <si>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</si>
  <si>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</si>
  <si>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</si>
  <si>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</si>
  <si>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</si>
  <si>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</si>
  <si>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</si>
  <si>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</si>
  <si>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</si>
  <si>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</si>
  <si>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</si>
  <si>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</si>
  <si>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</si>
  <si>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</si>
  <si>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</si>
  <si>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</si>
  <si>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</si>
  <si>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</si>
  <si>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</si>
  <si>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</si>
  <si>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</si>
  <si>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</si>
  <si>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</si>
  <si>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</si>
  <si>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</si>
  <si>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</si>
  <si>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</si>
  <si>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</si>
  <si>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</si>
  <si>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</si>
  <si>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</si>
  <si>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</si>
  <si>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</si>
  <si>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</si>
  <si>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</si>
  <si>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</si>
  <si>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</si>
  <si>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</si>
  <si>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</si>
  <si>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</si>
  <si>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</si>
  <si>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</si>
  <si>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</si>
  <si>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</si>
  <si>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</si>
  <si>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</si>
  <si>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</si>
  <si>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</si>
  <si>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</si>
  <si>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</si>
  <si>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</si>
  <si>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</si>
  <si>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</si>
  <si>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</si>
  <si>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</si>
  <si>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</si>
  <si>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</si>
  <si>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</si>
  <si>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</si>
  <si>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</si>
  <si>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</si>
  <si>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</si>
  <si>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</si>
  <si>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</si>
  <si>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</si>
  <si>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</si>
  <si>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</si>
  <si>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</si>
  <si>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</si>
  <si>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</si>
  <si>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</si>
  <si>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</si>
  <si>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</si>
  <si>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</si>
  <si>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</si>
  <si>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</si>
  <si>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</si>
  <si>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</si>
  <si>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</si>
  <si>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</si>
  <si>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</si>
  <si>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</si>
  <si>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</si>
  <si>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</si>
  <si>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</si>
  <si>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</si>
  <si>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</si>
  <si>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</si>
  <si>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</si>
  <si>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</si>
  <si>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</si>
  <si>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</si>
  <si>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</si>
  <si>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</si>
  <si>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</si>
  <si>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</si>
  <si>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</si>
  <si>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</si>
  <si>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</si>
  <si>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</si>
  <si>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</si>
  <si>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</si>
  <si>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</si>
  <si>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</si>
  <si>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</si>
  <si>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</si>
  <si>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</si>
  <si>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</si>
  <si>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</si>
  <si>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</si>
  <si>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</si>
  <si>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>Actions through December 31, 2023</t>
  </si>
  <si>
    <t xml:space="preserve">Beattyville, City of - sought funding for a secondary access for Silver Creek residents and sewer plant replacement parts. 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</si>
  <si>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</si>
  <si>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</si>
  <si>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</si>
  <si>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Floyd County - strained fiscal liquidity, sought funding for uphill slide sites, creek silt/debris removal.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</si>
  <si>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</si>
  <si>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</si>
  <si>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</si>
  <si>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Knott County - sought funding for FEMA-ineligible debris removal; strained fiscal liquidity, equipment; EOC/911 replacement space. </t>
  </si>
  <si>
    <t xml:space="preserve">Knott County Water &amp; Sewer District - sought funding for waterline repairs, wastewater treatment plant. 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</si>
  <si>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</si>
  <si>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</si>
  <si>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</si>
  <si>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</si>
  <si>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</si>
  <si>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</si>
  <si>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</si>
  <si>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</si>
  <si>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</si>
  <si>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</si>
  <si>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</si>
  <si>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Actions through January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</si>
</sst>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9" sqref="B29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43" t="s">
        <v>202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178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163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10571394</v>
      </c>
      <c r="C14" s="8" t="s">
        <v>35</v>
      </c>
      <c r="D14" s="12"/>
      <c r="E14" s="12"/>
      <c r="F14" s="12"/>
      <c r="G14" s="12"/>
      <c r="H14" s="12">
        <v>10570188</v>
      </c>
      <c r="I14" s="12"/>
      <c r="J14" s="12"/>
      <c r="K14" s="12"/>
      <c r="L14" s="4">
        <f>B14-D14-E14-F14-G14-H14-I14-J14-K14</f>
        <v>1206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177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176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655389+50000+155389+50000+85037+375322+(69945+27550)</f>
        <v>1468632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>
        <v>27550</v>
      </c>
      <c r="J29" s="12"/>
      <c r="K29" s="12">
        <f>375322+69945</f>
        <v>445267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f>373683+57205</f>
        <v>430888</v>
      </c>
      <c r="C33" s="10" t="s">
        <v>152</v>
      </c>
      <c r="D33" s="12"/>
      <c r="E33" s="12"/>
      <c r="F33" s="12"/>
      <c r="G33" s="12"/>
      <c r="H33" s="12"/>
      <c r="I33" s="12"/>
      <c r="J33" s="12">
        <f>373683+57205</f>
        <v>430888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59821814.799999997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10570188</v>
      </c>
      <c r="I43" s="30">
        <f t="shared" si="1"/>
        <v>1227550</v>
      </c>
      <c r="J43" s="30">
        <f t="shared" si="1"/>
        <v>739507</v>
      </c>
      <c r="K43" s="30">
        <f t="shared" si="1"/>
        <v>8380433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66068185.200000003</v>
      </c>
      <c r="L44" s="4">
        <f>B44-D43-E43-F43-G43-H43-I43-J43-K43</f>
        <v>6247576.200000003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8"/>
  <sheetViews>
    <sheetView tabSelected="1" topLeftCell="A48" zoomScale="90" zoomScaleNormal="90" workbookViewId="0">
      <selection activeCell="B67" sqref="B67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43" t="s">
        <v>202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169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174</v>
      </c>
      <c r="B7" s="12">
        <v>40000000</v>
      </c>
      <c r="C7" s="23" t="s">
        <v>175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/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162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167</v>
      </c>
      <c r="B28" s="22">
        <f>6776+75000</f>
        <v>81776</v>
      </c>
      <c r="C28" s="51" t="s">
        <v>168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161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165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57" x14ac:dyDescent="0.25">
      <c r="A36" s="50" t="s">
        <v>38</v>
      </c>
      <c r="B36" s="22">
        <f>(531000+400000)+220000+1171294+1567422+72308+89020+7418+75000+34000+249243+60000</f>
        <v>4476705</v>
      </c>
      <c r="C36" s="40" t="s">
        <v>200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34000+249243+60000</f>
        <v>343243</v>
      </c>
    </row>
    <row r="37" spans="1:8" ht="29.25" x14ac:dyDescent="0.25">
      <c r="A37" s="50" t="s">
        <v>39</v>
      </c>
      <c r="B37" s="22">
        <f>31531+391756</f>
        <v>423287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984000-34000-60000</f>
        <v>890000</v>
      </c>
      <c r="C45" s="52" t="s">
        <v>173</v>
      </c>
      <c r="H45" s="25">
        <f>B45</f>
        <v>890000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64945704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54296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164</v>
      </c>
      <c r="B55" s="25">
        <v>200000</v>
      </c>
      <c r="C55" s="23" t="s">
        <v>40</v>
      </c>
      <c r="D55" s="25">
        <v>200000</v>
      </c>
    </row>
    <row r="56" spans="1:8" x14ac:dyDescent="0.2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2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25">
      <c r="A58" s="49" t="s">
        <v>59</v>
      </c>
      <c r="B58" s="22">
        <f>6211811+3955683</f>
        <v>10167494</v>
      </c>
      <c r="C58" s="23" t="s">
        <v>40</v>
      </c>
      <c r="D58" s="22">
        <f>6211811+3955683</f>
        <v>10167494</v>
      </c>
      <c r="E58" s="22"/>
      <c r="F58" s="22"/>
      <c r="G58" s="22"/>
      <c r="H58" s="22"/>
    </row>
    <row r="59" spans="1:8" x14ac:dyDescent="0.25">
      <c r="A59" s="50" t="s">
        <v>76</v>
      </c>
      <c r="B59" s="22">
        <v>300000</v>
      </c>
      <c r="C59" s="23" t="s">
        <v>40</v>
      </c>
      <c r="D59" s="22">
        <v>300000</v>
      </c>
    </row>
    <row r="60" spans="1:8" x14ac:dyDescent="0.25">
      <c r="A60" s="50"/>
      <c r="B60" s="28"/>
      <c r="D60" s="28"/>
    </row>
    <row r="61" spans="1:8" x14ac:dyDescent="0.25">
      <c r="A61" s="45" t="s">
        <v>138</v>
      </c>
      <c r="B61" s="57">
        <f>SUM(B53:B59)</f>
        <v>19071737</v>
      </c>
      <c r="D61" s="29">
        <f>SUM(D53:D59)</f>
        <v>19071737</v>
      </c>
    </row>
    <row r="62" spans="1:8" x14ac:dyDescent="0.25">
      <c r="A62" s="45" t="s">
        <v>139</v>
      </c>
      <c r="B62" s="29">
        <f>B52-B61</f>
        <v>20928263</v>
      </c>
      <c r="D62" s="29"/>
    </row>
    <row r="63" spans="1:8" x14ac:dyDescent="0.25">
      <c r="A63" s="43"/>
      <c r="B63" s="29"/>
      <c r="C63" s="40"/>
    </row>
    <row r="64" spans="1:8" ht="16.5" x14ac:dyDescent="0.25">
      <c r="A64" s="48" t="s">
        <v>97</v>
      </c>
      <c r="B64" s="29"/>
      <c r="C64" s="40"/>
      <c r="D64" s="22"/>
      <c r="E64" s="22"/>
      <c r="F64" s="22"/>
      <c r="G64" s="22"/>
      <c r="H64" s="22"/>
    </row>
    <row r="65" spans="1:8" ht="29.25" x14ac:dyDescent="0.25">
      <c r="A65" s="45" t="s">
        <v>98</v>
      </c>
      <c r="B65" s="29">
        <v>45000000</v>
      </c>
      <c r="C65" s="23" t="s">
        <v>105</v>
      </c>
      <c r="D65" s="22"/>
      <c r="E65" s="22"/>
      <c r="F65" s="22"/>
      <c r="G65" s="22"/>
      <c r="H65" s="22"/>
    </row>
    <row r="66" spans="1:8" x14ac:dyDescent="0.25">
      <c r="A66" s="49" t="s">
        <v>170</v>
      </c>
      <c r="B66" s="27">
        <v>15453485.960000001</v>
      </c>
      <c r="C66" s="40" t="s">
        <v>179</v>
      </c>
    </row>
    <row r="67" spans="1:8" x14ac:dyDescent="0.25">
      <c r="A67" s="43" t="s">
        <v>99</v>
      </c>
      <c r="B67" s="29">
        <f>B65-B66</f>
        <v>29546514.039999999</v>
      </c>
      <c r="C67" s="40"/>
      <c r="D67" s="22"/>
      <c r="E67" s="22"/>
      <c r="F67" s="22"/>
      <c r="G67" s="22"/>
      <c r="H67" s="22"/>
    </row>
    <row r="68" spans="1:8" x14ac:dyDescent="0.25">
      <c r="A68" s="54"/>
      <c r="B68" s="22"/>
      <c r="C68" s="40"/>
      <c r="D68" s="22"/>
      <c r="E68" s="22"/>
      <c r="F68" s="22"/>
      <c r="G68" s="22"/>
      <c r="H68" s="22"/>
    </row>
    <row r="69" spans="1:8" ht="16.5" x14ac:dyDescent="0.25">
      <c r="A69" s="48" t="s">
        <v>108</v>
      </c>
      <c r="B69" s="29"/>
    </row>
    <row r="70" spans="1:8" ht="43.5" x14ac:dyDescent="0.25">
      <c r="A70" s="45" t="s">
        <v>109</v>
      </c>
      <c r="B70" s="29">
        <v>12662200</v>
      </c>
      <c r="C70" s="23" t="s">
        <v>106</v>
      </c>
    </row>
    <row r="71" spans="1:8" ht="42.75" x14ac:dyDescent="0.25">
      <c r="A71" s="50" t="s">
        <v>133</v>
      </c>
      <c r="B71" s="22">
        <f>(1646755+1171865)+4379000+(5204240)</f>
        <v>12401860</v>
      </c>
      <c r="C71" s="51" t="s">
        <v>166</v>
      </c>
      <c r="D71" s="22"/>
      <c r="E71" s="22"/>
      <c r="F71" s="22"/>
      <c r="G71" s="22"/>
      <c r="H71" s="22">
        <f>1646755+1171865+4379000+5204240</f>
        <v>12401860</v>
      </c>
    </row>
    <row r="72" spans="1:8" x14ac:dyDescent="0.25">
      <c r="A72" s="50"/>
      <c r="B72" s="28"/>
      <c r="C72" s="51"/>
      <c r="D72" s="22"/>
      <c r="E72" s="22"/>
      <c r="F72" s="22"/>
      <c r="G72" s="22"/>
      <c r="H72" s="22"/>
    </row>
    <row r="73" spans="1:8" x14ac:dyDescent="0.25">
      <c r="A73" s="45" t="s">
        <v>149</v>
      </c>
      <c r="B73" s="57">
        <f>SUM(B71:B72)</f>
        <v>12401860</v>
      </c>
      <c r="C73" s="51"/>
      <c r="D73" s="22"/>
      <c r="E73" s="22"/>
      <c r="F73" s="22"/>
      <c r="G73" s="22"/>
      <c r="H73" s="22"/>
    </row>
    <row r="74" spans="1:8" x14ac:dyDescent="0.25">
      <c r="A74" s="43" t="s">
        <v>99</v>
      </c>
      <c r="B74" s="29">
        <f>B70-B73</f>
        <v>260340</v>
      </c>
      <c r="C74" s="40"/>
      <c r="D74" s="22"/>
      <c r="E74" s="22"/>
      <c r="F74" s="22"/>
      <c r="G74" s="22"/>
      <c r="H74" s="22"/>
    </row>
    <row r="75" spans="1:8" x14ac:dyDescent="0.25">
      <c r="A75" s="54"/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B77" s="22"/>
      <c r="C77" s="40"/>
      <c r="D77" s="22"/>
      <c r="E77" s="22"/>
      <c r="F77" s="22"/>
      <c r="G77" s="22"/>
      <c r="H77" s="22"/>
    </row>
    <row r="78" spans="1:8" x14ac:dyDescent="0.25">
      <c r="A78" s="54"/>
      <c r="B78" s="22"/>
      <c r="C78" s="40"/>
      <c r="D78" s="22"/>
      <c r="E78" s="22"/>
      <c r="F78" s="22"/>
      <c r="G78" s="22"/>
      <c r="H78" s="22"/>
    </row>
    <row r="79" spans="1:8" x14ac:dyDescent="0.25">
      <c r="C79" s="40"/>
    </row>
    <row r="80" spans="1:8" x14ac:dyDescent="0.25">
      <c r="B80" s="22"/>
      <c r="C80" s="40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A83" s="54"/>
      <c r="B83" s="22"/>
      <c r="C83" s="40"/>
      <c r="D83" s="22"/>
      <c r="E83" s="22"/>
      <c r="F83" s="22"/>
      <c r="G83" s="22"/>
      <c r="H83" s="22"/>
    </row>
    <row r="84" spans="1:8" x14ac:dyDescent="0.25">
      <c r="C84" s="40"/>
    </row>
    <row r="86" spans="1:8" x14ac:dyDescent="0.25">
      <c r="A86" s="43"/>
      <c r="B86" s="34"/>
      <c r="D86" s="34"/>
      <c r="E86" s="34"/>
      <c r="F86" s="34"/>
      <c r="G86" s="34"/>
      <c r="H86" s="34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C91" s="55"/>
    </row>
    <row r="92" spans="1:8" x14ac:dyDescent="0.25">
      <c r="B92" s="34"/>
      <c r="C92" s="56"/>
      <c r="D92" s="34"/>
      <c r="E92" s="34"/>
      <c r="F92" s="34"/>
      <c r="G92" s="34"/>
      <c r="H92" s="34"/>
    </row>
    <row r="93" spans="1:8" x14ac:dyDescent="0.25">
      <c r="A93" s="43"/>
      <c r="C93" s="56"/>
    </row>
    <row r="94" spans="1:8" x14ac:dyDescent="0.25">
      <c r="C94" s="56"/>
    </row>
    <row r="98" spans="2:8" x14ac:dyDescent="0.25">
      <c r="B98" s="34"/>
      <c r="D98" s="34"/>
      <c r="E98" s="34"/>
      <c r="F98" s="34"/>
      <c r="G98" s="34"/>
      <c r="H98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3"/>
  <sheetViews>
    <sheetView workbookViewId="0">
      <selection activeCell="A26" sqref="A26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180</v>
      </c>
    </row>
    <row r="3" spans="1:1" ht="15" x14ac:dyDescent="0.25">
      <c r="A3" s="21"/>
    </row>
    <row r="4" spans="1:1" ht="15" x14ac:dyDescent="0.2">
      <c r="A4" s="31" t="s">
        <v>171</v>
      </c>
    </row>
    <row r="5" spans="1:1" x14ac:dyDescent="0.2">
      <c r="A5" s="59" t="s">
        <v>181</v>
      </c>
    </row>
    <row r="6" spans="1:1" x14ac:dyDescent="0.2">
      <c r="A6" s="59" t="s">
        <v>182</v>
      </c>
    </row>
    <row r="7" spans="1:1" x14ac:dyDescent="0.2">
      <c r="A7" s="59" t="s">
        <v>183</v>
      </c>
    </row>
    <row r="8" spans="1:1" x14ac:dyDescent="0.2">
      <c r="A8" s="59" t="s">
        <v>184</v>
      </c>
    </row>
    <row r="9" spans="1:1" x14ac:dyDescent="0.2">
      <c r="A9" s="59" t="s">
        <v>185</v>
      </c>
    </row>
    <row r="10" spans="1:1" x14ac:dyDescent="0.2">
      <c r="A10" s="59" t="s">
        <v>186</v>
      </c>
    </row>
    <row r="11" spans="1:1" x14ac:dyDescent="0.2">
      <c r="A11" s="59" t="s">
        <v>187</v>
      </c>
    </row>
    <row r="12" spans="1:1" x14ac:dyDescent="0.2">
      <c r="A12" s="59" t="s">
        <v>188</v>
      </c>
    </row>
    <row r="13" spans="1:1" x14ac:dyDescent="0.2">
      <c r="A13" s="59" t="s">
        <v>189</v>
      </c>
    </row>
    <row r="14" spans="1:1" x14ac:dyDescent="0.2">
      <c r="A14" s="59" t="s">
        <v>190</v>
      </c>
    </row>
    <row r="15" spans="1:1" x14ac:dyDescent="0.2">
      <c r="A15" s="59" t="s">
        <v>191</v>
      </c>
    </row>
    <row r="16" spans="1:1" x14ac:dyDescent="0.2">
      <c r="A16" s="59" t="s">
        <v>192</v>
      </c>
    </row>
    <row r="17" spans="1:1" ht="28.5" x14ac:dyDescent="0.2">
      <c r="A17" s="59" t="s">
        <v>193</v>
      </c>
    </row>
    <row r="18" spans="1:1" x14ac:dyDescent="0.2">
      <c r="A18" s="59" t="s">
        <v>194</v>
      </c>
    </row>
    <row r="19" spans="1:1" x14ac:dyDescent="0.2">
      <c r="A19" s="59" t="s">
        <v>195</v>
      </c>
    </row>
    <row r="20" spans="1:1" x14ac:dyDescent="0.2">
      <c r="A20" s="59" t="s">
        <v>196</v>
      </c>
    </row>
    <row r="21" spans="1:1" x14ac:dyDescent="0.2">
      <c r="A21" s="59" t="s">
        <v>199</v>
      </c>
    </row>
    <row r="22" spans="1:1" x14ac:dyDescent="0.2">
      <c r="A22" s="59" t="s">
        <v>197</v>
      </c>
    </row>
    <row r="23" spans="1:1" x14ac:dyDescent="0.2">
      <c r="A23" s="31" t="s">
        <v>198</v>
      </c>
    </row>
    <row r="24" spans="1:1" x14ac:dyDescent="0.2">
      <c r="A24" s="31"/>
    </row>
    <row r="25" spans="1:1" ht="15" x14ac:dyDescent="0.2">
      <c r="A25" s="32" t="s">
        <v>172</v>
      </c>
    </row>
    <row r="26" spans="1:1" x14ac:dyDescent="0.2">
      <c r="A26" s="31" t="s">
        <v>201</v>
      </c>
    </row>
    <row r="27" spans="1:1" x14ac:dyDescent="0.2">
      <c r="A27" s="31" t="s">
        <v>124</v>
      </c>
    </row>
    <row r="28" spans="1:1" x14ac:dyDescent="0.2">
      <c r="A28" s="31" t="s">
        <v>150</v>
      </c>
    </row>
    <row r="29" spans="1:1" x14ac:dyDescent="0.2">
      <c r="A29" s="31" t="s">
        <v>126</v>
      </c>
    </row>
    <row r="30" spans="1:1" x14ac:dyDescent="0.2">
      <c r="A30" s="31" t="s">
        <v>125</v>
      </c>
    </row>
    <row r="31" spans="1:1" x14ac:dyDescent="0.2">
      <c r="A31" s="31" t="s">
        <v>128</v>
      </c>
    </row>
    <row r="32" spans="1:1" x14ac:dyDescent="0.2">
      <c r="A32" s="31" t="s">
        <v>127</v>
      </c>
    </row>
    <row r="33" spans="1:1" x14ac:dyDescent="0.2">
      <c r="A33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2024-02-07T18:38:29Z</dcterms:modified>
</cp:coreProperties>
</file>